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40" yWindow="75" windowWidth="11715" windowHeight="9120"/>
  </bookViews>
  <sheets>
    <sheet name="上下水道料金計算表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" i="4"/>
  <c r="G17" s="1"/>
  <c r="C8"/>
  <c r="C6" s="1"/>
  <c r="E18" s="1"/>
  <c r="E17" l="1"/>
  <c r="I17" s="1"/>
  <c r="G22"/>
  <c r="G18"/>
  <c r="I18" s="1"/>
  <c r="E20"/>
  <c r="G19"/>
  <c r="E21"/>
  <c r="I21" s="1"/>
  <c r="G21"/>
  <c r="E19"/>
  <c r="G20"/>
  <c r="E22"/>
  <c r="I22" s="1"/>
  <c r="I20" l="1"/>
  <c r="I19"/>
  <c r="F23"/>
  <c r="F24" s="1"/>
  <c r="F25" s="1"/>
  <c r="F5" s="1"/>
  <c r="D23"/>
  <c r="D24" l="1"/>
  <c r="D25" s="1"/>
  <c r="I23"/>
  <c r="I25" l="1"/>
  <c r="F3"/>
  <c r="D26"/>
  <c r="F7" s="1"/>
</calcChain>
</file>

<file path=xl/sharedStrings.xml><?xml version="1.0" encoding="utf-8"?>
<sst xmlns="http://schemas.openxmlformats.org/spreadsheetml/2006/main" count="37" uniqueCount="29">
  <si>
    <t>単価</t>
    <rPh sb="0" eb="2">
      <t>タンカ</t>
    </rPh>
    <phoneticPr fontId="1"/>
  </si>
  <si>
    <t>料金</t>
    <rPh sb="0" eb="2">
      <t>リョウキン</t>
    </rPh>
    <phoneticPr fontId="1"/>
  </si>
  <si>
    <t>下水道料金</t>
    <rPh sb="0" eb="3">
      <t>ゲスイドウ</t>
    </rPh>
    <rPh sb="3" eb="5">
      <t>リョウキン</t>
    </rPh>
    <phoneticPr fontId="1"/>
  </si>
  <si>
    <t>上水道料金</t>
    <rPh sb="0" eb="3">
      <t>ジョウスイドウ</t>
    </rPh>
    <rPh sb="3" eb="5">
      <t>リョウキン</t>
    </rPh>
    <phoneticPr fontId="1"/>
  </si>
  <si>
    <t>基本料金</t>
    <rPh sb="0" eb="2">
      <t>キホン</t>
    </rPh>
    <rPh sb="2" eb="4">
      <t>リョウキン</t>
    </rPh>
    <phoneticPr fontId="1"/>
  </si>
  <si>
    <t>口径</t>
    <rPh sb="0" eb="2">
      <t>コウケイ</t>
    </rPh>
    <phoneticPr fontId="1"/>
  </si>
  <si>
    <t>上水道（A)</t>
    <rPh sb="0" eb="3">
      <t>ジョウスイドウ</t>
    </rPh>
    <phoneticPr fontId="1"/>
  </si>
  <si>
    <t>下水道（B）</t>
    <rPh sb="0" eb="3">
      <t>ゲスイドウ</t>
    </rPh>
    <phoneticPr fontId="1"/>
  </si>
  <si>
    <t>料金の割合</t>
    <rPh sb="0" eb="2">
      <t>リョウキン</t>
    </rPh>
    <rPh sb="3" eb="5">
      <t>ワリアイ</t>
    </rPh>
    <phoneticPr fontId="1"/>
  </si>
  <si>
    <t>総合計</t>
    <rPh sb="0" eb="1">
      <t>ソウ</t>
    </rPh>
    <rPh sb="1" eb="3">
      <t>ゴウケイ</t>
    </rPh>
    <phoneticPr fontId="1"/>
  </si>
  <si>
    <t>使用水量の範囲</t>
    <rPh sb="2" eb="3">
      <t>スイ</t>
    </rPh>
    <phoneticPr fontId="1"/>
  </si>
  <si>
    <t>料金の内訳</t>
    <rPh sb="0" eb="2">
      <t>リョウキン</t>
    </rPh>
    <rPh sb="3" eb="5">
      <t>ウチワケ</t>
    </rPh>
    <phoneticPr fontId="1"/>
  </si>
  <si>
    <t>-----</t>
    <phoneticPr fontId="1"/>
  </si>
  <si>
    <t>基本料金表（上水道）</t>
    <rPh sb="0" eb="2">
      <t>キホン</t>
    </rPh>
    <rPh sb="2" eb="4">
      <t>リョウキン</t>
    </rPh>
    <rPh sb="4" eb="5">
      <t>ヒョウ</t>
    </rPh>
    <rPh sb="6" eb="7">
      <t>ウエ</t>
    </rPh>
    <rPh sb="7" eb="9">
      <t>スイドウ</t>
    </rPh>
    <phoneticPr fontId="1"/>
  </si>
  <si>
    <t>消費税相当額</t>
    <rPh sb="3" eb="6">
      <t>ソウトウガク</t>
    </rPh>
    <phoneticPr fontId="1"/>
  </si>
  <si>
    <t>検針周期</t>
    <rPh sb="0" eb="2">
      <t>ケンシン</t>
    </rPh>
    <rPh sb="2" eb="4">
      <t>シュウキ</t>
    </rPh>
    <phoneticPr fontId="1"/>
  </si>
  <si>
    <t>口径と検針周期を選択し、使用水量を入力してください。</t>
    <rPh sb="3" eb="5">
      <t>ケンシン</t>
    </rPh>
    <rPh sb="5" eb="7">
      <t>シュウキ</t>
    </rPh>
    <rPh sb="17" eb="19">
      <t>ニュウリョク</t>
    </rPh>
    <phoneticPr fontId="1"/>
  </si>
  <si>
    <t>mm</t>
    <phoneticPr fontId="1"/>
  </si>
  <si>
    <t>使用水量</t>
    <phoneticPr fontId="1"/>
  </si>
  <si>
    <t>㎥</t>
    <phoneticPr fontId="1"/>
  </si>
  <si>
    <t>B/A</t>
    <phoneticPr fontId="1"/>
  </si>
  <si>
    <t>≦ x ≦</t>
    <phoneticPr fontId="1"/>
  </si>
  <si>
    <t>-----</t>
    <phoneticPr fontId="1"/>
  </si>
  <si>
    <t>＜ x ≦</t>
    <phoneticPr fontId="1"/>
  </si>
  <si>
    <t>＜ x ＜</t>
    <phoneticPr fontId="1"/>
  </si>
  <si>
    <t>∞</t>
    <phoneticPr fontId="1"/>
  </si>
  <si>
    <t>小計</t>
    <phoneticPr fontId="1"/>
  </si>
  <si>
    <t>合計</t>
    <phoneticPr fontId="1"/>
  </si>
  <si>
    <t>隔月</t>
  </si>
</sst>
</file>

<file path=xl/styles.xml><?xml version="1.0" encoding="utf-8"?>
<styleSheet xmlns="http://schemas.openxmlformats.org/spreadsheetml/2006/main">
  <numFmts count="7">
    <numFmt numFmtId="176" formatCode="#,##0;[Red]#,##0"/>
    <numFmt numFmtId="177" formatCode="#,##0.0_ "/>
    <numFmt numFmtId="178" formatCode="#,##0.0;[Red]#,##0.0"/>
    <numFmt numFmtId="179" formatCode="0.0%"/>
    <numFmt numFmtId="180" formatCode="#,###&quot;mm&quot;"/>
    <numFmt numFmtId="181" formatCode="#,##0_);[Red]\(#,##0\)"/>
    <numFmt numFmtId="182" formatCode="#,##0\ &quot;円&quot;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 applyBorder="1">
      <alignment vertical="center"/>
    </xf>
    <xf numFmtId="176" fontId="2" fillId="0" borderId="0" xfId="0" applyNumberFormat="1" applyFo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 applyAlignment="1">
      <alignment horizontal="left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0" borderId="4" xfId="0" applyNumberForma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8" fontId="4" fillId="0" borderId="0" xfId="0" applyNumberFormat="1" applyFont="1" applyFill="1" applyBorder="1">
      <alignment vertical="center"/>
    </xf>
    <xf numFmtId="176" fontId="0" fillId="0" borderId="7" xfId="0" applyNumberFormat="1" applyBorder="1">
      <alignment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1" xfId="0" quotePrefix="1" applyNumberForma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80" fontId="0" fillId="0" borderId="13" xfId="0" applyNumberFormat="1" applyBorder="1" applyAlignment="1">
      <alignment horizontal="right" vertical="center" indent="1"/>
    </xf>
    <xf numFmtId="180" fontId="0" fillId="0" borderId="14" xfId="0" applyNumberFormat="1" applyBorder="1" applyAlignment="1">
      <alignment horizontal="right" vertical="center" indent="1"/>
    </xf>
    <xf numFmtId="180" fontId="0" fillId="0" borderId="15" xfId="0" applyNumberFormat="1" applyBorder="1" applyAlignment="1">
      <alignment horizontal="right" vertical="center" indent="1"/>
    </xf>
    <xf numFmtId="181" fontId="0" fillId="3" borderId="16" xfId="0" applyNumberFormat="1" applyFill="1" applyBorder="1" applyProtection="1">
      <alignment vertical="center"/>
      <protection locked="0"/>
    </xf>
    <xf numFmtId="0" fontId="0" fillId="3" borderId="16" xfId="0" applyNumberForma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>
      <alignment vertical="center"/>
    </xf>
    <xf numFmtId="176" fontId="0" fillId="0" borderId="17" xfId="0" applyNumberFormat="1" applyBorder="1" applyAlignment="1">
      <alignment horizontal="right" vertical="center" indent="1"/>
    </xf>
    <xf numFmtId="176" fontId="0" fillId="0" borderId="18" xfId="0" applyNumberFormat="1" applyBorder="1" applyAlignment="1">
      <alignment horizontal="right" vertical="center" indent="1"/>
    </xf>
    <xf numFmtId="176" fontId="0" fillId="0" borderId="7" xfId="0" applyNumberFormat="1" applyBorder="1" applyAlignment="1">
      <alignment horizontal="right" vertical="center" indent="1"/>
    </xf>
    <xf numFmtId="176" fontId="0" fillId="0" borderId="19" xfId="0" applyNumberFormat="1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center" vertical="center"/>
    </xf>
    <xf numFmtId="182" fontId="3" fillId="0" borderId="23" xfId="0" applyNumberFormat="1" applyFont="1" applyBorder="1" applyAlignment="1">
      <alignment horizontal="right" vertical="center" indent="1"/>
    </xf>
    <xf numFmtId="182" fontId="0" fillId="0" borderId="24" xfId="0" applyNumberFormat="1" applyBorder="1" applyAlignment="1">
      <alignment horizontal="center" vertical="center"/>
    </xf>
    <xf numFmtId="182" fontId="3" fillId="0" borderId="25" xfId="0" applyNumberFormat="1" applyFont="1" applyBorder="1" applyAlignment="1">
      <alignment horizontal="right" vertical="center" indent="1"/>
    </xf>
    <xf numFmtId="182" fontId="3" fillId="0" borderId="26" xfId="0" applyNumberFormat="1" applyFont="1" applyBorder="1" applyAlignment="1">
      <alignment horizontal="right" vertical="center" indent="1"/>
    </xf>
    <xf numFmtId="182" fontId="3" fillId="0" borderId="27" xfId="0" applyNumberFormat="1" applyFont="1" applyBorder="1" applyAlignment="1">
      <alignment horizontal="right" vertical="center" indent="1"/>
    </xf>
    <xf numFmtId="182" fontId="0" fillId="0" borderId="28" xfId="0" applyNumberFormat="1" applyBorder="1" applyAlignment="1">
      <alignment horizontal="right" vertical="center" indent="1"/>
    </xf>
    <xf numFmtId="182" fontId="0" fillId="0" borderId="27" xfId="0" applyNumberFormat="1" applyBorder="1" applyAlignment="1">
      <alignment horizontal="right" vertical="center" indent="1"/>
    </xf>
    <xf numFmtId="182" fontId="0" fillId="0" borderId="29" xfId="0" applyNumberFormat="1" applyBorder="1" applyAlignment="1">
      <alignment horizontal="right" vertical="center" indent="1"/>
    </xf>
    <xf numFmtId="0" fontId="0" fillId="0" borderId="11" xfId="0" quotePrefix="1" applyNumberFormat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82" fontId="2" fillId="0" borderId="4" xfId="0" applyNumberFormat="1" applyFont="1" applyBorder="1" applyAlignment="1">
      <alignment vertical="center" shrinkToFit="1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182" fontId="0" fillId="0" borderId="34" xfId="0" applyNumberForma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2" borderId="38" xfId="0" applyNumberFormat="1" applyFill="1" applyBorder="1" applyAlignment="1">
      <alignment horizontal="center" vertical="center" wrapText="1"/>
    </xf>
    <xf numFmtId="176" fontId="0" fillId="2" borderId="52" xfId="0" applyNumberFormat="1" applyFill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45" xfId="0" applyNumberFormat="1" applyBorder="1" applyAlignment="1">
      <alignment vertical="center" wrapText="1"/>
    </xf>
    <xf numFmtId="182" fontId="3" fillId="0" borderId="53" xfId="0" applyNumberFormat="1" applyFont="1" applyBorder="1" applyAlignment="1">
      <alignment horizontal="right" vertical="center" wrapText="1" indent="3"/>
    </xf>
    <xf numFmtId="182" fontId="3" fillId="0" borderId="54" xfId="0" applyNumberFormat="1" applyFont="1" applyBorder="1" applyAlignment="1">
      <alignment horizontal="right" vertical="center" wrapText="1" indent="3"/>
    </xf>
    <xf numFmtId="182" fontId="3" fillId="0" borderId="55" xfId="0" applyNumberFormat="1" applyFont="1" applyBorder="1" applyAlignment="1">
      <alignment horizontal="right" vertical="center" wrapText="1" indent="3"/>
    </xf>
    <xf numFmtId="182" fontId="3" fillId="0" borderId="56" xfId="0" applyNumberFormat="1" applyFont="1" applyBorder="1" applyAlignment="1">
      <alignment horizontal="right" vertical="center" wrapText="1" indent="3"/>
    </xf>
    <xf numFmtId="0" fontId="0" fillId="2" borderId="57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176" fontId="0" fillId="2" borderId="59" xfId="0" applyNumberFormat="1" applyFill="1" applyBorder="1" applyAlignment="1">
      <alignment horizontal="center" vertical="center" wrapText="1"/>
    </xf>
    <xf numFmtId="176" fontId="0" fillId="2" borderId="60" xfId="0" applyNumberFormat="1" applyFill="1" applyBorder="1" applyAlignment="1">
      <alignment horizontal="center" vertical="center" wrapText="1"/>
    </xf>
    <xf numFmtId="182" fontId="5" fillId="0" borderId="35" xfId="0" applyNumberFormat="1" applyFont="1" applyBorder="1" applyAlignment="1">
      <alignment horizontal="center" vertical="center" wrapText="1"/>
    </xf>
    <xf numFmtId="182" fontId="2" fillId="0" borderId="36" xfId="0" applyNumberFormat="1" applyFont="1" applyBorder="1">
      <alignment vertical="center"/>
    </xf>
    <xf numFmtId="182" fontId="2" fillId="0" borderId="37" xfId="0" applyNumberFormat="1" applyFont="1" applyBorder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2" fontId="5" fillId="0" borderId="41" xfId="0" applyNumberFormat="1" applyFont="1" applyBorder="1" applyAlignment="1">
      <alignment horizontal="right" vertical="center" wrapText="1" indent="3"/>
    </xf>
    <xf numFmtId="182" fontId="5" fillId="0" borderId="42" xfId="0" applyNumberFormat="1" applyFont="1" applyBorder="1" applyAlignment="1">
      <alignment horizontal="right" vertical="center" wrapText="1" indent="3"/>
    </xf>
    <xf numFmtId="182" fontId="5" fillId="0" borderId="43" xfId="0" applyNumberFormat="1" applyFont="1" applyBorder="1" applyAlignment="1">
      <alignment horizontal="right" vertical="center" wrapText="1" indent="3"/>
    </xf>
    <xf numFmtId="182" fontId="5" fillId="0" borderId="44" xfId="0" applyNumberFormat="1" applyFont="1" applyBorder="1" applyAlignment="1">
      <alignment horizontal="right" vertical="center" wrapText="1" indent="3"/>
    </xf>
    <xf numFmtId="0" fontId="0" fillId="0" borderId="45" xfId="0" applyBorder="1" applyAlignment="1">
      <alignment vertical="center" wrapText="1"/>
    </xf>
    <xf numFmtId="176" fontId="0" fillId="0" borderId="46" xfId="0" applyNumberForma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76" fontId="0" fillId="0" borderId="49" xfId="0" applyNumberForma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workbookViewId="0">
      <selection activeCell="C7" sqref="C7"/>
    </sheetView>
  </sheetViews>
  <sheetFormatPr defaultRowHeight="13.5"/>
  <cols>
    <col min="1" max="1" width="6.625" style="1" customWidth="1"/>
    <col min="2" max="2" width="6.125" style="1" bestFit="1" customWidth="1"/>
    <col min="3" max="3" width="6.625" style="1" customWidth="1"/>
    <col min="4" max="4" width="13.75" style="1" customWidth="1"/>
    <col min="5" max="5" width="15.5" style="1" bestFit="1" customWidth="1"/>
    <col min="6" max="6" width="13.75" style="1" customWidth="1"/>
    <col min="7" max="7" width="15.5" style="1" bestFit="1" customWidth="1"/>
    <col min="8" max="8" width="11" style="1" customWidth="1"/>
    <col min="9" max="9" width="13.625" style="1" customWidth="1"/>
    <col min="10" max="16384" width="9" style="1"/>
  </cols>
  <sheetData>
    <row r="1" spans="1:10" ht="18" customHeight="1">
      <c r="A1" s="52" t="s">
        <v>16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" customHeight="1" thickBot="1"/>
    <row r="3" spans="1:10" ht="18" customHeight="1" thickBot="1">
      <c r="A3" s="56" t="s">
        <v>5</v>
      </c>
      <c r="B3" s="56"/>
      <c r="C3" s="27">
        <v>13</v>
      </c>
      <c r="D3" s="8" t="s">
        <v>17</v>
      </c>
      <c r="E3" s="12" t="s">
        <v>3</v>
      </c>
      <c r="F3" s="47">
        <f>D25</f>
        <v>2332</v>
      </c>
      <c r="H3" s="54" t="s">
        <v>13</v>
      </c>
      <c r="I3" s="55"/>
    </row>
    <row r="4" spans="1:10" ht="18" customHeight="1" thickBot="1">
      <c r="D4" s="4"/>
      <c r="E4" s="13"/>
      <c r="H4" s="14" t="s">
        <v>5</v>
      </c>
      <c r="I4" s="15" t="s">
        <v>4</v>
      </c>
    </row>
    <row r="5" spans="1:10" ht="18" customHeight="1" thickBot="1">
      <c r="A5" s="56" t="s">
        <v>18</v>
      </c>
      <c r="B5" s="57"/>
      <c r="C5" s="27"/>
      <c r="D5" s="8" t="s">
        <v>19</v>
      </c>
      <c r="E5" s="12" t="s">
        <v>2</v>
      </c>
      <c r="F5" s="47">
        <f>F25</f>
        <v>2200</v>
      </c>
      <c r="H5" s="24">
        <v>13</v>
      </c>
      <c r="I5" s="42">
        <v>1060</v>
      </c>
    </row>
    <row r="6" spans="1:10" ht="18" customHeight="1" thickBot="1">
      <c r="A6" s="5"/>
      <c r="B6" s="6"/>
      <c r="C6" s="29">
        <f>ROUNDUP(ROUNDDOWN(C5, 0)*C8, 1)</f>
        <v>0</v>
      </c>
      <c r="E6" s="13"/>
      <c r="H6" s="25">
        <v>20</v>
      </c>
      <c r="I6" s="43">
        <v>2679</v>
      </c>
    </row>
    <row r="7" spans="1:10" ht="18" customHeight="1" thickBot="1">
      <c r="A7" s="56" t="s">
        <v>15</v>
      </c>
      <c r="B7" s="76"/>
      <c r="C7" s="28" t="s">
        <v>28</v>
      </c>
      <c r="D7" s="7"/>
      <c r="E7" s="12" t="s">
        <v>9</v>
      </c>
      <c r="F7" s="47">
        <f>D26</f>
        <v>4532</v>
      </c>
      <c r="H7" s="25">
        <v>25</v>
      </c>
      <c r="I7" s="43">
        <v>4130</v>
      </c>
    </row>
    <row r="8" spans="1:10" ht="18" customHeight="1">
      <c r="A8" s="5"/>
      <c r="B8" s="6"/>
      <c r="C8" s="16">
        <f>IF($C$7="隔月", 0.5, IF($C$7="毎月", 1, 0))</f>
        <v>0.5</v>
      </c>
      <c r="H8" s="25">
        <v>30</v>
      </c>
      <c r="I8" s="43">
        <v>5582</v>
      </c>
    </row>
    <row r="9" spans="1:10" ht="18" customHeight="1">
      <c r="A9" s="5"/>
      <c r="B9" s="6"/>
      <c r="C9" s="16">
        <f>IF($C$7="隔月", 2, IF($C$7="毎月", 1, 0))</f>
        <v>2</v>
      </c>
      <c r="H9" s="25">
        <v>40</v>
      </c>
      <c r="I9" s="43">
        <v>11165</v>
      </c>
    </row>
    <row r="10" spans="1:10" ht="18" customHeight="1">
      <c r="A10" s="5"/>
      <c r="B10" s="6"/>
      <c r="C10" s="2"/>
      <c r="H10" s="25">
        <v>50</v>
      </c>
      <c r="I10" s="43">
        <v>16747</v>
      </c>
    </row>
    <row r="11" spans="1:10" ht="18" customHeight="1">
      <c r="A11" s="5"/>
      <c r="B11" s="6"/>
      <c r="C11" s="2"/>
      <c r="H11" s="25">
        <v>75</v>
      </c>
      <c r="I11" s="43">
        <v>41869</v>
      </c>
    </row>
    <row r="12" spans="1:10" ht="18" customHeight="1" thickBot="1">
      <c r="A12" s="5"/>
      <c r="B12" s="6"/>
      <c r="C12" s="2"/>
      <c r="H12" s="26">
        <v>100</v>
      </c>
      <c r="I12" s="44">
        <v>69782</v>
      </c>
    </row>
    <row r="13" spans="1:10" ht="18" customHeight="1"/>
    <row r="14" spans="1:10" ht="18" customHeight="1" thickBot="1">
      <c r="A14" s="3" t="s">
        <v>11</v>
      </c>
    </row>
    <row r="15" spans="1:10" ht="18" customHeight="1">
      <c r="A15" s="54" t="s">
        <v>10</v>
      </c>
      <c r="B15" s="69"/>
      <c r="C15" s="69"/>
      <c r="D15" s="62" t="s">
        <v>6</v>
      </c>
      <c r="E15" s="63"/>
      <c r="F15" s="64" t="s">
        <v>7</v>
      </c>
      <c r="G15" s="65"/>
      <c r="I15" s="46" t="s">
        <v>8</v>
      </c>
    </row>
    <row r="16" spans="1:10" ht="18" customHeight="1">
      <c r="A16" s="70"/>
      <c r="B16" s="71"/>
      <c r="C16" s="71"/>
      <c r="D16" s="18" t="s">
        <v>0</v>
      </c>
      <c r="E16" s="19" t="s">
        <v>1</v>
      </c>
      <c r="F16" s="10" t="s">
        <v>0</v>
      </c>
      <c r="G16" s="11" t="s">
        <v>1</v>
      </c>
      <c r="I16" s="9" t="s">
        <v>20</v>
      </c>
    </row>
    <row r="17" spans="1:9" ht="18" customHeight="1">
      <c r="A17" s="33">
        <v>0</v>
      </c>
      <c r="B17" s="17" t="s">
        <v>21</v>
      </c>
      <c r="C17" s="30">
        <v>10</v>
      </c>
      <c r="D17" s="36" t="s">
        <v>22</v>
      </c>
      <c r="E17" s="37">
        <f>LOOKUP($C$3, H5:H12, I5:I12)*$C$9</f>
        <v>2120</v>
      </c>
      <c r="F17" s="38" t="s">
        <v>22</v>
      </c>
      <c r="G17" s="39">
        <f>1000*$C$9</f>
        <v>2000</v>
      </c>
      <c r="I17" s="20">
        <f t="shared" ref="I17:I22" si="0">IF(E17=0,"-----", G17/E17)</f>
        <v>0.94339622641509435</v>
      </c>
    </row>
    <row r="18" spans="1:9" ht="18" customHeight="1">
      <c r="A18" s="34">
        <v>10</v>
      </c>
      <c r="B18" s="17" t="s">
        <v>23</v>
      </c>
      <c r="C18" s="31">
        <v>20</v>
      </c>
      <c r="D18" s="48">
        <v>135</v>
      </c>
      <c r="E18" s="40">
        <f>IF($C$6&lt;=A18, 0, D18*(MIN($C$6, C18)-A18)*$C$9)</f>
        <v>0</v>
      </c>
      <c r="F18" s="50">
        <v>120</v>
      </c>
      <c r="G18" s="41">
        <f>IF($C$6&lt;=A18, 0, F18*(MIN($C$6,C18)-A18)*$C$9)</f>
        <v>0</v>
      </c>
      <c r="I18" s="21" t="str">
        <f t="shared" si="0"/>
        <v>-----</v>
      </c>
    </row>
    <row r="19" spans="1:9" ht="18" customHeight="1">
      <c r="A19" s="34">
        <v>20</v>
      </c>
      <c r="B19" s="17" t="s">
        <v>23</v>
      </c>
      <c r="C19" s="31">
        <v>50</v>
      </c>
      <c r="D19" s="48">
        <v>151</v>
      </c>
      <c r="E19" s="40">
        <f>IF($C$6&lt;=A19, 0, D19*(MIN($C$6, C19)-A19)*$C$9)</f>
        <v>0</v>
      </c>
      <c r="F19" s="50">
        <v>130</v>
      </c>
      <c r="G19" s="41">
        <f>IF($C$6&lt;=A19, 0, F19*(MIN($C$6,C19)-A19)*$C$9)</f>
        <v>0</v>
      </c>
      <c r="I19" s="21" t="str">
        <f t="shared" si="0"/>
        <v>-----</v>
      </c>
    </row>
    <row r="20" spans="1:9" ht="18" customHeight="1">
      <c r="A20" s="34">
        <v>50</v>
      </c>
      <c r="B20" s="17" t="s">
        <v>23</v>
      </c>
      <c r="C20" s="31">
        <v>100</v>
      </c>
      <c r="D20" s="48">
        <v>168</v>
      </c>
      <c r="E20" s="40">
        <f>IF($C$6&lt;=A20, 0, D20*(MIN($C$6, C20)-A20)*$C$9)</f>
        <v>0</v>
      </c>
      <c r="F20" s="50">
        <v>140</v>
      </c>
      <c r="G20" s="41">
        <f>IF($C$6&lt;=A20, 0, F20*(MIN($C$6,C20)-A20)*$C$9)</f>
        <v>0</v>
      </c>
      <c r="I20" s="21" t="str">
        <f t="shared" si="0"/>
        <v>-----</v>
      </c>
    </row>
    <row r="21" spans="1:9" ht="18" customHeight="1">
      <c r="A21" s="34">
        <v>100</v>
      </c>
      <c r="B21" s="17" t="s">
        <v>23</v>
      </c>
      <c r="C21" s="31">
        <v>200</v>
      </c>
      <c r="D21" s="48">
        <v>195</v>
      </c>
      <c r="E21" s="40">
        <f>IF($C$6&lt;=A21, 0, D21*(MIN($C$6, C21)-A21)*$C$9)</f>
        <v>0</v>
      </c>
      <c r="F21" s="50">
        <v>150</v>
      </c>
      <c r="G21" s="41">
        <f>IF($C$6&lt;=A21, 0, F21*(MIN($C$6,C21)-A21)*$C$9)</f>
        <v>0</v>
      </c>
      <c r="I21" s="21" t="str">
        <f t="shared" si="0"/>
        <v>-----</v>
      </c>
    </row>
    <row r="22" spans="1:9" ht="18" customHeight="1">
      <c r="A22" s="35">
        <v>200</v>
      </c>
      <c r="B22" s="17" t="s">
        <v>24</v>
      </c>
      <c r="C22" s="32" t="s">
        <v>25</v>
      </c>
      <c r="D22" s="49">
        <v>221</v>
      </c>
      <c r="E22" s="40">
        <f>IF($C$6&lt;=A22, 0, D22*($C$6-A22)*$C$9)</f>
        <v>0</v>
      </c>
      <c r="F22" s="51">
        <v>160</v>
      </c>
      <c r="G22" s="41">
        <f>IF($C$6&lt;=A22, 0, F22*($C$6-A22)*$C$9)</f>
        <v>0</v>
      </c>
      <c r="I22" s="21" t="str">
        <f t="shared" si="0"/>
        <v>-----</v>
      </c>
    </row>
    <row r="23" spans="1:9" ht="18" customHeight="1">
      <c r="A23" s="77" t="s">
        <v>26</v>
      </c>
      <c r="B23" s="78"/>
      <c r="C23" s="79"/>
      <c r="D23" s="58">
        <f>SUM(E17:E22)</f>
        <v>2120</v>
      </c>
      <c r="E23" s="59"/>
      <c r="F23" s="60">
        <f>SUM(G17:G22)</f>
        <v>2000</v>
      </c>
      <c r="G23" s="61"/>
      <c r="I23" s="22">
        <f>IF(D23=0,"-----", F23/D23)</f>
        <v>0.94339622641509435</v>
      </c>
    </row>
    <row r="24" spans="1:9" ht="18" customHeight="1">
      <c r="A24" s="77" t="s">
        <v>14</v>
      </c>
      <c r="B24" s="78"/>
      <c r="C24" s="79"/>
      <c r="D24" s="58">
        <f>ROUNDDOWN(D23*0.1, 0)</f>
        <v>212</v>
      </c>
      <c r="E24" s="59"/>
      <c r="F24" s="60">
        <f>ROUNDDOWN(F23*0.1, 0)</f>
        <v>200</v>
      </c>
      <c r="G24" s="61"/>
      <c r="I24" s="45" t="s">
        <v>12</v>
      </c>
    </row>
    <row r="25" spans="1:9" ht="18" customHeight="1" thickBot="1">
      <c r="A25" s="77" t="s">
        <v>27</v>
      </c>
      <c r="B25" s="78"/>
      <c r="C25" s="79"/>
      <c r="D25" s="72">
        <f>SUM(D23:E24)</f>
        <v>2332</v>
      </c>
      <c r="E25" s="73"/>
      <c r="F25" s="74">
        <f>SUM(F23:G24)</f>
        <v>2200</v>
      </c>
      <c r="G25" s="75"/>
      <c r="I25" s="23">
        <f>IF(D25=0, 0, F25/D25)</f>
        <v>0.94339622641509435</v>
      </c>
    </row>
    <row r="26" spans="1:9" ht="18" customHeight="1" thickTop="1" thickBot="1">
      <c r="A26" s="80" t="s">
        <v>9</v>
      </c>
      <c r="B26" s="81"/>
      <c r="C26" s="82"/>
      <c r="D26" s="66">
        <f>D25+F25</f>
        <v>4532</v>
      </c>
      <c r="E26" s="67"/>
      <c r="F26" s="67"/>
      <c r="G26" s="68"/>
    </row>
  </sheetData>
  <mergeCells count="19">
    <mergeCell ref="D26:G26"/>
    <mergeCell ref="A3:B3"/>
    <mergeCell ref="A15:C16"/>
    <mergeCell ref="D25:E25"/>
    <mergeCell ref="F25:G25"/>
    <mergeCell ref="A7:B7"/>
    <mergeCell ref="A23:C23"/>
    <mergeCell ref="A24:C24"/>
    <mergeCell ref="A25:C25"/>
    <mergeCell ref="A26:C26"/>
    <mergeCell ref="A1:J1"/>
    <mergeCell ref="H3:I3"/>
    <mergeCell ref="A5:B5"/>
    <mergeCell ref="D24:E24"/>
    <mergeCell ref="F24:G24"/>
    <mergeCell ref="D15:E15"/>
    <mergeCell ref="F15:G15"/>
    <mergeCell ref="D23:E23"/>
    <mergeCell ref="F23:G23"/>
  </mergeCells>
  <phoneticPr fontId="1"/>
  <dataValidations count="3">
    <dataValidation type="list" allowBlank="1" showInputMessage="1" showErrorMessage="1" sqref="C3">
      <formula1>$H$5:$H$12</formula1>
    </dataValidation>
    <dataValidation type="list" allowBlank="1" showInputMessage="1" showErrorMessage="1" sqref="C7">
      <formula1>"隔月, 毎月"</formula1>
    </dataValidation>
    <dataValidation type="whole" operator="greaterThanOrEqual" allowBlank="1" showInputMessage="1" showErrorMessage="1" sqref="C5">
      <formula1>0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&amp;C&amp;24上下水道料金計算表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上下水道料金計算表</vt:lpstr>
      <vt:lpstr>Sheet2</vt:lpstr>
      <vt:lpstr>Sheet3</vt:lpstr>
    </vt:vector>
  </TitlesOfParts>
  <Company>民宿　石井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masato</dc:creator>
  <cp:lastModifiedBy>wataru_mochizuki</cp:lastModifiedBy>
  <cp:lastPrinted>2013-07-22T04:39:40Z</cp:lastPrinted>
  <dcterms:created xsi:type="dcterms:W3CDTF">2006-03-17T09:33:22Z</dcterms:created>
  <dcterms:modified xsi:type="dcterms:W3CDTF">2022-05-17T10:05:56Z</dcterms:modified>
</cp:coreProperties>
</file>